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nbodn\YandexDisk\00_Клиенты сопровождение\120_na_80\Экспертное сопровождение\2 - Экономика акций\2024\Экономика акций на 07.24\"/>
    </mc:Choice>
  </mc:AlternateContent>
  <bookViews>
    <workbookView xWindow="0" yWindow="0" windowWidth="20490" windowHeight="7065" activeTab="1"/>
  </bookViews>
  <sheets>
    <sheet name="Экономика" sheetId="2" r:id="rId1"/>
    <sheet name="План по сегментам" sheetId="1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1" l="1"/>
  <c r="H5" i="1" l="1"/>
  <c r="I5" i="1" s="1"/>
  <c r="D4" i="1"/>
  <c r="D5" i="1"/>
  <c r="F5" i="1"/>
  <c r="H4" i="1"/>
  <c r="I4" i="1" s="1"/>
  <c r="F4" i="1"/>
  <c r="J5" i="1" l="1"/>
  <c r="K5" i="1" s="1"/>
  <c r="J4" i="1"/>
  <c r="K4" i="1" s="1"/>
  <c r="S7" i="1" l="1"/>
  <c r="H7" i="1" l="1"/>
  <c r="U7" i="1" s="1"/>
  <c r="I7" i="1"/>
  <c r="J7" i="1"/>
  <c r="F7" i="1"/>
  <c r="D7" i="1"/>
  <c r="K7" i="1" l="1"/>
  <c r="V7" i="1"/>
  <c r="T7" i="1"/>
  <c r="B9" i="1"/>
  <c r="S3" i="1"/>
  <c r="S8" i="1"/>
  <c r="S5" i="1" l="1"/>
  <c r="S6" i="1"/>
  <c r="S4" i="1"/>
  <c r="D8" i="1" l="1"/>
  <c r="C9" i="1" l="1"/>
  <c r="V4" i="1" l="1"/>
  <c r="U4" i="1"/>
  <c r="T4" i="1"/>
  <c r="D3" i="1"/>
  <c r="H3" i="1" l="1"/>
  <c r="F3" i="1"/>
  <c r="I3" i="1" l="1"/>
  <c r="J3" i="1" s="1"/>
  <c r="T3" i="1"/>
  <c r="U3" i="1"/>
  <c r="K3" i="1" l="1"/>
  <c r="V3" i="1"/>
  <c r="H6" i="1" l="1"/>
  <c r="I6" i="1" s="1"/>
  <c r="H8" i="1"/>
  <c r="I8" i="1" s="1"/>
  <c r="F6" i="1"/>
  <c r="F8" i="1"/>
  <c r="D6" i="1"/>
  <c r="D9" i="1" s="1"/>
  <c r="V5" i="1" l="1"/>
  <c r="J6" i="1"/>
  <c r="K6" i="1" s="1"/>
  <c r="J8" i="1"/>
  <c r="K8" i="1" s="1"/>
  <c r="U5" i="1"/>
  <c r="F9" i="1"/>
  <c r="T5" i="1"/>
  <c r="J9" i="1" l="1"/>
  <c r="N9" i="1"/>
  <c r="O9" i="1"/>
  <c r="M9" i="1"/>
  <c r="S9" i="1" l="1"/>
  <c r="U6" i="1"/>
  <c r="T6" i="1" l="1"/>
  <c r="T8" i="1" l="1"/>
  <c r="U8" i="1"/>
  <c r="V8" i="1"/>
  <c r="H9" i="1" l="1"/>
  <c r="C12" i="2" s="1"/>
  <c r="C10" i="2"/>
  <c r="F7" i="2" l="1"/>
  <c r="T9" i="1"/>
  <c r="U9" i="1"/>
  <c r="C13" i="2" l="1"/>
  <c r="I9" i="1"/>
  <c r="C9" i="2" l="1"/>
  <c r="C14" i="2" s="1"/>
  <c r="V6" i="1"/>
  <c r="C11" i="2" l="1"/>
  <c r="V9" i="1" l="1"/>
  <c r="K9" i="1"/>
</calcChain>
</file>

<file path=xl/comments1.xml><?xml version="1.0" encoding="utf-8"?>
<comments xmlns="http://schemas.openxmlformats.org/spreadsheetml/2006/main">
  <authors>
    <author>Natalya Bodneva</author>
  </authors>
  <commentList>
    <comment ref="G2" authorId="0" shapeId="0">
      <text>
        <r>
          <rPr>
            <b/>
            <sz val="9"/>
            <color indexed="81"/>
            <rFont val="Tahoma"/>
            <family val="2"/>
            <charset val="204"/>
          </rPr>
          <t>Natalya Bodneva:</t>
        </r>
        <r>
          <rPr>
            <sz val="9"/>
            <color indexed="81"/>
            <rFont val="Tahoma"/>
            <family val="2"/>
            <charset val="204"/>
          </rPr>
          <t xml:space="preserve">
Выручка Факт - выручка после вычета скидок и списанных ББ</t>
        </r>
      </text>
    </comment>
  </commentList>
</comments>
</file>

<file path=xl/sharedStrings.xml><?xml version="1.0" encoding="utf-8"?>
<sst xmlns="http://schemas.openxmlformats.org/spreadsheetml/2006/main" count="50" uniqueCount="49">
  <si>
    <t>Размер сегмента, кол-во контактов. Прогноз</t>
  </si>
  <si>
    <t>Прогноз доп. выручки, руб.</t>
  </si>
  <si>
    <t>ROI</t>
  </si>
  <si>
    <t>Маржа, %</t>
  </si>
  <si>
    <t xml:space="preserve">ИТОГО </t>
  </si>
  <si>
    <t>Кол-во клиентов в сегменте</t>
  </si>
  <si>
    <t>План</t>
  </si>
  <si>
    <t>Факт</t>
  </si>
  <si>
    <t>План прироста выручки по ПЛ</t>
  </si>
  <si>
    <t>Прибыль, руб</t>
  </si>
  <si>
    <t>Прогноз за период кампании</t>
  </si>
  <si>
    <t>Доп. выручка по сравнению с КГ, руб</t>
  </si>
  <si>
    <t>Прогноз доп. прибыли, руб</t>
  </si>
  <si>
    <t>Прогноз доп. маржи, руб</t>
  </si>
  <si>
    <t>Затраты на списанные бонусы. Прогноз, руб</t>
  </si>
  <si>
    <t>Затраты на SMS. Прогноз, руб</t>
  </si>
  <si>
    <t>Доп. выручка на контакт, руб</t>
  </si>
  <si>
    <t>Комментарий</t>
  </si>
  <si>
    <t>* Дополнительная маржа за вычетом затрат на бонусы и СМС</t>
  </si>
  <si>
    <t>Организация</t>
  </si>
  <si>
    <t>Период</t>
  </si>
  <si>
    <t>Экономика</t>
  </si>
  <si>
    <t>Выполнение плана по доп.выручке на контакт, %</t>
  </si>
  <si>
    <t>Выполнение плана по доп.выручке, %</t>
  </si>
  <si>
    <t>Выполнение плана по прибыли, %</t>
  </si>
  <si>
    <t>120/80</t>
  </si>
  <si>
    <t>Триггер "День рождения"</t>
  </si>
  <si>
    <t>Размер контрольной группы, кол-во контактов. Прогноз</t>
  </si>
  <si>
    <t>Стоимость 1 СМС (70 символов)</t>
  </si>
  <si>
    <t>Списанные бонусы на контакт по акции. Прогноз, руб.</t>
  </si>
  <si>
    <t>Доп. выручка Факт на контакт. Прогноз, руб.</t>
  </si>
  <si>
    <t>Триггер "Сгорание"</t>
  </si>
  <si>
    <t>Прогноз выручки по ПЛ, ₽</t>
  </si>
  <si>
    <t>Прибыль от акций*, ₽</t>
  </si>
  <si>
    <t>Дополнительная маржа до вычета затрат, ₽</t>
  </si>
  <si>
    <t>Дополнительная выручка, ₽</t>
  </si>
  <si>
    <t>Затраты на СМС, ₽</t>
  </si>
  <si>
    <t>Затраты на бонусы акций, ₽</t>
  </si>
  <si>
    <t>Затраты всего, ₽</t>
  </si>
  <si>
    <t>Доп. отклик  по сравнению с КГ, %</t>
  </si>
  <si>
    <t>Прирост ср. выручки на клиента ЦА относительно КГ</t>
  </si>
  <si>
    <t>Постоянные редко и среднеходящие 850 за покупку</t>
  </si>
  <si>
    <t>Тест. Триггер "День рождения" новый текст</t>
  </si>
  <si>
    <t>Тест Спящие средне и высокодоходные 800 в подарок</t>
  </si>
  <si>
    <t>Тест Спящие низкодоходные 500 в подарок</t>
  </si>
  <si>
    <t xml:space="preserve"> - С момента первой покупки прошло ≥ 100 дн
 - С момента последней 60 - 90 дней
 - Кол-во чеков 2 - 4 / ≥ 4
 - Средний чек ≥ 600р. / ≥ 500р.</t>
  </si>
  <si>
    <t xml:space="preserve"> - С момента первой покупки прошло ≥ 100 дн.
 - С момента последней ≤ 60 дн.
 - Кол-во чеков 0 - 3 / 4 - 6
 - Средний чек ≥ 700р.</t>
  </si>
  <si>
    <t xml:space="preserve"> - С момента первой покупки прошло ≥ 100 дн
 - С момента последней 60 - 90 дней
 - Кол-во чеков ≥ 2
 - Средний чек 200 - 600р.</t>
  </si>
  <si>
    <r>
      <t xml:space="preserve">ПЛАН / ФАКТ по сегментам
</t>
    </r>
    <r>
      <rPr>
        <b/>
        <sz val="16"/>
        <color rgb="FFC00000"/>
        <rFont val="Century Gothic Bold"/>
        <charset val="204"/>
      </rPr>
      <t>! Размер сегментов приведен на 05.07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</si>
</sst>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4" formatCode="0.0%"/>
    <numFmt numFmtId="165" formatCode="_(* #,##0.00_);_(* \(#,##0.00\);_(* &quot;-&quot;??_);_(@_)"/>
    <numFmt numFmtId="166" formatCode="_-* #,##0_-;\-* #,##0_-;_-* &quot;-&quot;??_-;_-@_-"/>
    <numFmt numFmtId="167" formatCode="_-* #,##0.0_-;\-* #,##0.0_-;_-* &quot;-&quot;??_-;_-@_-"/>
    <numFmt numFmtId="168" formatCode="_-* #,##0.00\ _₽_-;\-* #,##0.00\ _₽_-;_-* &quot;-&quot;??\ _₽_-;_-@_-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6"/>
      <color theme="1"/>
      <name val="Century Gothic Bold"/>
      <charset val="204"/>
    </font>
    <font>
      <sz val="14"/>
      <color theme="1"/>
      <name val="Franklin Gothic Book"/>
      <family val="2"/>
      <charset val="204"/>
    </font>
    <font>
      <sz val="16"/>
      <color theme="1"/>
      <name val="Century Gothic Bold"/>
      <charset val="204"/>
    </font>
    <font>
      <sz val="14"/>
      <color theme="1"/>
      <name val="Franklin Gothic Book"/>
      <family val="2"/>
    </font>
    <font>
      <sz val="12"/>
      <color indexed="8"/>
      <name val="Franklin Gothic Book"/>
      <family val="2"/>
    </font>
    <font>
      <sz val="12"/>
      <color theme="1"/>
      <name val="Franklin Gothic Book"/>
      <family val="2"/>
    </font>
    <font>
      <sz val="12"/>
      <name val="Franklin Gothic Book"/>
      <family val="2"/>
    </font>
    <font>
      <b/>
      <sz val="14"/>
      <name val="Franklin Gothic Book"/>
      <family val="2"/>
    </font>
    <font>
      <b/>
      <sz val="12"/>
      <name val="Franklin Gothic Book"/>
      <family val="2"/>
    </font>
    <font>
      <b/>
      <sz val="14"/>
      <color theme="1"/>
      <name val="Century Gothic Bold"/>
      <charset val="204"/>
    </font>
    <font>
      <b/>
      <sz val="20"/>
      <color theme="1"/>
      <name val="Century Gothic Bold"/>
      <charset val="204"/>
    </font>
    <font>
      <sz val="12"/>
      <color theme="1" tint="0.499984740745262"/>
      <name val="Calibri"/>
      <family val="2"/>
      <scheme val="minor"/>
    </font>
    <font>
      <b/>
      <sz val="16"/>
      <color theme="1"/>
      <name val="Franklin Gothic Book"/>
      <family val="2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4"/>
      <color theme="1" tint="0.499984740745262"/>
      <name val="Franklin Gothic Book"/>
      <family val="2"/>
    </font>
    <font>
      <b/>
      <sz val="16"/>
      <color rgb="FFC00000"/>
      <name val="Century Gothic Bold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9E7"/>
        <bgColor indexed="64"/>
      </patternFill>
    </fill>
    <fill>
      <patternFill patternType="solid">
        <fgColor rgb="FFCBF4FF"/>
        <bgColor indexed="64"/>
      </patternFill>
    </fill>
    <fill>
      <patternFill patternType="solid">
        <fgColor rgb="FFF8F8F8"/>
        <bgColor indexed="64"/>
      </patternFill>
    </fill>
  </fills>
  <borders count="18">
    <border>
      <left/>
      <right/>
      <top/>
      <bottom/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499984740745262"/>
      </left>
      <right style="thin">
        <color theme="0" tint="-0.24994659260841701"/>
      </right>
      <top style="thin">
        <color theme="0" tint="-0.499984740745262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499984740745262"/>
      </top>
      <bottom style="thin">
        <color theme="0" tint="-0.24994659260841701"/>
      </bottom>
      <diagonal/>
    </border>
    <border>
      <left style="thin">
        <color theme="0" tint="-0.499984740745262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499984740745262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499984740745262"/>
      </left>
      <right style="thin">
        <color theme="0" tint="-0.24994659260841701"/>
      </right>
      <top style="thin">
        <color theme="0" tint="-0.24994659260841701"/>
      </top>
      <bottom style="thin">
        <color theme="0" tint="-0.499984740745262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499984740745262"/>
      </bottom>
      <diagonal/>
    </border>
    <border>
      <left style="thin">
        <color theme="0" tint="-0.24994659260841701"/>
      </left>
      <right style="thin">
        <color theme="0" tint="-0.499984740745262"/>
      </right>
      <top style="thin">
        <color theme="0" tint="-0.24994659260841701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24994659260841701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24994659260841701"/>
      </right>
      <top style="thin">
        <color theme="0" tint="-0.499984740745262"/>
      </top>
      <bottom style="thin">
        <color theme="0" tint="-0.24994659260841701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7">
    <xf numFmtId="0" fontId="0" fillId="0" borderId="0" xfId="0"/>
    <xf numFmtId="0" fontId="0" fillId="2" borderId="0" xfId="0" applyFill="1"/>
    <xf numFmtId="0" fontId="5" fillId="2" borderId="0" xfId="0" applyFont="1" applyFill="1"/>
    <xf numFmtId="1" fontId="0" fillId="2" borderId="0" xfId="0" applyNumberFormat="1" applyFill="1"/>
    <xf numFmtId="0" fontId="2" fillId="2" borderId="0" xfId="0" applyFont="1" applyFill="1"/>
    <xf numFmtId="0" fontId="3" fillId="2" borderId="0" xfId="0" applyFont="1" applyFill="1"/>
    <xf numFmtId="0" fontId="0" fillId="2" borderId="0" xfId="0" applyFill="1" applyAlignment="1">
      <alignment vertical="center"/>
    </xf>
    <xf numFmtId="0" fontId="1" fillId="2" borderId="0" xfId="0" applyFont="1" applyFill="1"/>
    <xf numFmtId="0" fontId="8" fillId="3" borderId="12" xfId="0" applyFont="1" applyFill="1" applyBorder="1" applyAlignment="1">
      <alignment horizontal="left" vertical="center" wrapText="1" indent="1"/>
    </xf>
    <xf numFmtId="0" fontId="15" fillId="2" borderId="0" xfId="0" applyFont="1" applyFill="1"/>
    <xf numFmtId="0" fontId="16" fillId="2" borderId="0" xfId="0" applyFont="1" applyFill="1"/>
    <xf numFmtId="0" fontId="8" fillId="3" borderId="1" xfId="0" applyFont="1" applyFill="1" applyBorder="1" applyAlignment="1">
      <alignment horizontal="left" vertical="center" wrapText="1" indent="1"/>
    </xf>
    <xf numFmtId="0" fontId="8" fillId="6" borderId="3" xfId="0" applyFont="1" applyFill="1" applyBorder="1" applyAlignment="1">
      <alignment horizontal="left" vertical="top" wrapText="1" indent="1"/>
    </xf>
    <xf numFmtId="0" fontId="8" fillId="6" borderId="4" xfId="0" applyFont="1" applyFill="1" applyBorder="1" applyAlignment="1">
      <alignment horizontal="left" vertical="top" wrapText="1" indent="1"/>
    </xf>
    <xf numFmtId="0" fontId="8" fillId="3" borderId="2" xfId="0" applyFont="1" applyFill="1" applyBorder="1" applyAlignment="1">
      <alignment horizontal="left" vertical="center" indent="1"/>
    </xf>
    <xf numFmtId="166" fontId="8" fillId="3" borderId="2" xfId="5" applyNumberFormat="1" applyFont="1" applyFill="1" applyBorder="1" applyAlignment="1">
      <alignment horizontal="right" vertical="center"/>
    </xf>
    <xf numFmtId="0" fontId="8" fillId="4" borderId="2" xfId="0" applyFont="1" applyFill="1" applyBorder="1" applyAlignment="1">
      <alignment horizontal="left" vertical="center" indent="1"/>
    </xf>
    <xf numFmtId="166" fontId="8" fillId="4" borderId="2" xfId="5" applyNumberFormat="1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left" vertical="center" indent="1"/>
    </xf>
    <xf numFmtId="166" fontId="8" fillId="5" borderId="2" xfId="5" applyNumberFormat="1" applyFont="1" applyFill="1" applyBorder="1" applyAlignment="1">
      <alignment horizontal="center" vertical="center"/>
    </xf>
    <xf numFmtId="164" fontId="8" fillId="3" borderId="2" xfId="1" applyNumberFormat="1" applyFont="1" applyFill="1" applyBorder="1" applyAlignment="1">
      <alignment horizontal="right" vertical="center"/>
    </xf>
    <xf numFmtId="0" fontId="16" fillId="2" borderId="0" xfId="0" applyFont="1" applyFill="1" applyAlignment="1">
      <alignment horizontal="left"/>
    </xf>
    <xf numFmtId="0" fontId="17" fillId="2" borderId="0" xfId="0" applyFont="1" applyFill="1" applyAlignment="1">
      <alignment horizontal="left" vertical="center"/>
    </xf>
    <xf numFmtId="9" fontId="10" fillId="3" borderId="2" xfId="1" applyFont="1" applyFill="1" applyBorder="1" applyAlignment="1">
      <alignment horizontal="right" vertical="center"/>
    </xf>
    <xf numFmtId="166" fontId="9" fillId="3" borderId="5" xfId="5" applyNumberFormat="1" applyFont="1" applyFill="1" applyBorder="1" applyAlignment="1">
      <alignment horizontal="right" vertical="center"/>
    </xf>
    <xf numFmtId="167" fontId="10" fillId="3" borderId="2" xfId="5" applyNumberFormat="1" applyFont="1" applyFill="1" applyBorder="1" applyAlignment="1">
      <alignment horizontal="right" vertical="center"/>
    </xf>
    <xf numFmtId="166" fontId="10" fillId="3" borderId="2" xfId="5" applyNumberFormat="1" applyFont="1" applyFill="1" applyBorder="1" applyAlignment="1">
      <alignment horizontal="right" vertical="center"/>
    </xf>
    <xf numFmtId="166" fontId="11" fillId="3" borderId="2" xfId="5" applyNumberFormat="1" applyFont="1" applyFill="1" applyBorder="1" applyAlignment="1">
      <alignment horizontal="right" vertical="center"/>
    </xf>
    <xf numFmtId="9" fontId="10" fillId="4" borderId="6" xfId="1" applyFont="1" applyFill="1" applyBorder="1" applyAlignment="1">
      <alignment horizontal="right" vertical="center"/>
    </xf>
    <xf numFmtId="9" fontId="13" fillId="4" borderId="9" xfId="1" applyFont="1" applyFill="1" applyBorder="1" applyAlignment="1">
      <alignment horizontal="right" vertical="center" indent="1"/>
    </xf>
    <xf numFmtId="0" fontId="12" fillId="4" borderId="1" xfId="0" applyFont="1" applyFill="1" applyBorder="1" applyAlignment="1">
      <alignment horizontal="left" vertical="center" indent="1"/>
    </xf>
    <xf numFmtId="166" fontId="13" fillId="4" borderId="7" xfId="5" applyNumberFormat="1" applyFont="1" applyFill="1" applyBorder="1" applyAlignment="1">
      <alignment horizontal="right" vertical="center" indent="1"/>
    </xf>
    <xf numFmtId="166" fontId="13" fillId="4" borderId="8" xfId="5" applyNumberFormat="1" applyFont="1" applyFill="1" applyBorder="1" applyAlignment="1">
      <alignment horizontal="right" vertical="center" indent="1"/>
    </xf>
    <xf numFmtId="9" fontId="13" fillId="4" borderId="8" xfId="1" applyFont="1" applyFill="1" applyBorder="1" applyAlignment="1">
      <alignment horizontal="right" vertical="center" indent="1"/>
    </xf>
    <xf numFmtId="167" fontId="13" fillId="4" borderId="8" xfId="5" applyNumberFormat="1" applyFont="1" applyFill="1" applyBorder="1" applyAlignment="1">
      <alignment horizontal="right" vertical="center" indent="1"/>
    </xf>
    <xf numFmtId="9" fontId="10" fillId="4" borderId="2" xfId="1" applyFont="1" applyFill="1" applyBorder="1" applyAlignment="1">
      <alignment horizontal="right" vertical="center"/>
    </xf>
    <xf numFmtId="9" fontId="10" fillId="0" borderId="6" xfId="1" applyFont="1" applyFill="1" applyBorder="1" applyAlignment="1">
      <alignment horizontal="right" vertical="center"/>
    </xf>
    <xf numFmtId="0" fontId="8" fillId="6" borderId="17" xfId="0" applyFont="1" applyFill="1" applyBorder="1" applyAlignment="1">
      <alignment horizontal="left" vertical="top" wrapText="1" indent="1"/>
    </xf>
    <xf numFmtId="166" fontId="9" fillId="3" borderId="13" xfId="5" applyNumberFormat="1" applyFont="1" applyFill="1" applyBorder="1" applyAlignment="1">
      <alignment horizontal="right" vertical="center"/>
    </xf>
    <xf numFmtId="0" fontId="20" fillId="3" borderId="2" xfId="0" applyFont="1" applyFill="1" applyBorder="1" applyAlignment="1">
      <alignment horizontal="left" vertical="center" indent="1"/>
    </xf>
    <xf numFmtId="43" fontId="20" fillId="3" borderId="2" xfId="5" applyNumberFormat="1" applyFont="1" applyFill="1" applyBorder="1" applyAlignment="1">
      <alignment horizontal="right" vertical="center"/>
    </xf>
    <xf numFmtId="9" fontId="20" fillId="3" borderId="2" xfId="5" applyNumberFormat="1" applyFont="1" applyFill="1" applyBorder="1" applyAlignment="1">
      <alignment horizontal="right" vertical="center"/>
    </xf>
    <xf numFmtId="166" fontId="0" fillId="2" borderId="0" xfId="0" applyNumberFormat="1" applyFill="1"/>
    <xf numFmtId="9" fontId="0" fillId="2" borderId="0" xfId="1" applyFont="1" applyFill="1"/>
    <xf numFmtId="43" fontId="0" fillId="2" borderId="0" xfId="5" applyFont="1" applyFill="1" applyAlignment="1">
      <alignment vertical="center"/>
    </xf>
    <xf numFmtId="168" fontId="0" fillId="2" borderId="0" xfId="0" applyNumberFormat="1" applyFill="1" applyAlignment="1">
      <alignment vertical="center"/>
    </xf>
    <xf numFmtId="166" fontId="0" fillId="2" borderId="0" xfId="5" applyNumberFormat="1" applyFont="1" applyFill="1"/>
    <xf numFmtId="168" fontId="0" fillId="2" borderId="0" xfId="0" applyNumberFormat="1" applyFill="1"/>
    <xf numFmtId="166" fontId="9" fillId="0" borderId="5" xfId="5" applyNumberFormat="1" applyFont="1" applyFill="1" applyBorder="1" applyAlignment="1">
      <alignment horizontal="right" vertical="center"/>
    </xf>
    <xf numFmtId="166" fontId="9" fillId="0" borderId="13" xfId="5" applyNumberFormat="1" applyFont="1" applyFill="1" applyBorder="1" applyAlignment="1">
      <alignment horizontal="right" vertical="center"/>
    </xf>
    <xf numFmtId="17" fontId="17" fillId="2" borderId="0" xfId="0" applyNumberFormat="1" applyFont="1" applyFill="1" applyAlignment="1">
      <alignment horizontal="left" vertical="center"/>
    </xf>
    <xf numFmtId="0" fontId="6" fillId="6" borderId="10" xfId="2" applyFont="1" applyFill="1" applyBorder="1" applyAlignment="1">
      <alignment horizontal="center" vertical="center" wrapText="1"/>
    </xf>
    <xf numFmtId="0" fontId="6" fillId="6" borderId="11" xfId="2" applyFont="1" applyFill="1" applyBorder="1" applyAlignment="1">
      <alignment horizontal="center" vertical="center" wrapText="1"/>
    </xf>
    <xf numFmtId="0" fontId="14" fillId="5" borderId="14" xfId="0" applyFont="1" applyFill="1" applyBorder="1" applyAlignment="1">
      <alignment horizontal="center" vertical="center" wrapText="1"/>
    </xf>
    <xf numFmtId="0" fontId="14" fillId="5" borderId="15" xfId="0" applyFont="1" applyFill="1" applyBorder="1" applyAlignment="1">
      <alignment horizontal="center" vertical="center" wrapText="1"/>
    </xf>
    <xf numFmtId="0" fontId="14" fillId="5" borderId="16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left" vertical="center" wrapText="1" indent="1"/>
    </xf>
  </cellXfs>
  <cellStyles count="6">
    <cellStyle name="Обычный" xfId="0" builtinId="0"/>
    <cellStyle name="Обычный 2" xfId="2"/>
    <cellStyle name="Процентный" xfId="1" builtinId="5"/>
    <cellStyle name="Процентный 2" xfId="4"/>
    <cellStyle name="Финансовый" xfId="5" builtinId="3"/>
    <cellStyle name="Финансовый 2" xfId="3"/>
  </cellStyles>
  <dxfs count="0"/>
  <tableStyles count="0" defaultTableStyle="TableStyleMedium2" defaultPivotStyle="PivotStyleLight16"/>
  <colors>
    <mruColors>
      <color rgb="FFFFF9E7"/>
      <color rgb="FFCBF4FF"/>
      <color rgb="FFF8F8F8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2279681</xdr:colOff>
      <xdr:row>0</xdr:row>
      <xdr:rowOff>270600</xdr:rowOff>
    </xdr:from>
    <xdr:to>
      <xdr:col>5</xdr:col>
      <xdr:colOff>1368395</xdr:colOff>
      <xdr:row>1</xdr:row>
      <xdr:rowOff>173900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68827429-5937-7DB5-25E9-D1DD61113F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88481" y="270600"/>
          <a:ext cx="2184339" cy="220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B1:H19"/>
  <sheetViews>
    <sheetView zoomScale="70" zoomScaleNormal="70" workbookViewId="0">
      <selection activeCell="I10" sqref="I10"/>
    </sheetView>
  </sheetViews>
  <sheetFormatPr defaultColWidth="10.85546875" defaultRowHeight="15"/>
  <cols>
    <col min="1" max="1" width="3.28515625" style="1" customWidth="1"/>
    <col min="2" max="2" width="53.85546875" style="1" customWidth="1"/>
    <col min="3" max="3" width="27.85546875" style="1" customWidth="1"/>
    <col min="4" max="4" width="7.85546875" style="1" customWidth="1"/>
    <col min="5" max="5" width="38.85546875" style="1" customWidth="1"/>
    <col min="6" max="6" width="22" style="1" customWidth="1"/>
    <col min="7" max="7" width="10.85546875" style="1"/>
    <col min="8" max="8" width="16.85546875" style="1" bestFit="1" customWidth="1"/>
    <col min="9" max="16384" width="10.85546875" style="1"/>
  </cols>
  <sheetData>
    <row r="1" spans="2:8" ht="24.95" customHeight="1">
      <c r="B1" s="21" t="s">
        <v>19</v>
      </c>
      <c r="C1" s="21" t="s">
        <v>20</v>
      </c>
    </row>
    <row r="2" spans="2:8" ht="26.1" customHeight="1">
      <c r="B2" s="22" t="s">
        <v>25</v>
      </c>
      <c r="C2" s="50">
        <v>45474</v>
      </c>
    </row>
    <row r="3" spans="2:8" ht="17.100000000000001" customHeight="1"/>
    <row r="4" spans="2:8" ht="36" customHeight="1">
      <c r="B4" s="9" t="s">
        <v>21</v>
      </c>
      <c r="E4" s="9" t="s">
        <v>10</v>
      </c>
      <c r="F4" s="7"/>
    </row>
    <row r="5" spans="2:8" ht="12.95" customHeight="1">
      <c r="B5" s="4"/>
      <c r="E5" s="2"/>
      <c r="F5" s="7"/>
    </row>
    <row r="6" spans="2:8" s="6" customFormat="1" ht="30" customHeight="1">
      <c r="B6" s="39" t="s">
        <v>28</v>
      </c>
      <c r="C6" s="40">
        <v>3.58</v>
      </c>
      <c r="E6" s="14" t="s">
        <v>32</v>
      </c>
      <c r="F6" s="15">
        <v>113213289.83357142</v>
      </c>
    </row>
    <row r="7" spans="2:8" s="6" customFormat="1" ht="30" customHeight="1">
      <c r="B7" s="39" t="s">
        <v>3</v>
      </c>
      <c r="C7" s="41">
        <v>0.15</v>
      </c>
      <c r="E7" s="14" t="s">
        <v>8</v>
      </c>
      <c r="F7" s="20">
        <f>C12/(F6-C12)</f>
        <v>6.1312085880405195E-2</v>
      </c>
    </row>
    <row r="8" spans="2:8" s="6" customFormat="1" ht="30" customHeight="1">
      <c r="B8" s="4"/>
      <c r="C8" s="7"/>
    </row>
    <row r="9" spans="2:8" s="6" customFormat="1" ht="30" customHeight="1">
      <c r="B9" s="14" t="s">
        <v>36</v>
      </c>
      <c r="C9" s="15">
        <f>'План по сегментам'!D9</f>
        <v>140131.94</v>
      </c>
      <c r="F9" s="44"/>
    </row>
    <row r="10" spans="2:8" s="6" customFormat="1" ht="30" customHeight="1">
      <c r="B10" s="14" t="s">
        <v>37</v>
      </c>
      <c r="C10" s="15">
        <f>'План по сегментам'!F9</f>
        <v>165910</v>
      </c>
      <c r="F10" s="45"/>
    </row>
    <row r="11" spans="2:8" s="6" customFormat="1" ht="30" customHeight="1">
      <c r="B11" s="14" t="s">
        <v>38</v>
      </c>
      <c r="C11" s="15">
        <f>SUM(C9:C10)</f>
        <v>306041.94</v>
      </c>
      <c r="F11" s="45"/>
      <c r="H11" s="45"/>
    </row>
    <row r="12" spans="2:8" s="6" customFormat="1" ht="30" customHeight="1">
      <c r="B12" s="16" t="s">
        <v>35</v>
      </c>
      <c r="C12" s="17">
        <f>'План по сегментам'!H9</f>
        <v>6540341</v>
      </c>
      <c r="E12" s="45"/>
      <c r="F12" s="45"/>
    </row>
    <row r="13" spans="2:8" ht="30" customHeight="1">
      <c r="B13" s="14" t="s">
        <v>34</v>
      </c>
      <c r="C13" s="15">
        <f>C12*C7</f>
        <v>981051.14999999991</v>
      </c>
    </row>
    <row r="14" spans="2:8" ht="30" customHeight="1">
      <c r="B14" s="18" t="s">
        <v>33</v>
      </c>
      <c r="C14" s="19">
        <f>C12*C7-C9</f>
        <v>840919.21</v>
      </c>
      <c r="E14" s="47"/>
    </row>
    <row r="15" spans="2:8" s="6" customFormat="1" ht="30" customHeight="1">
      <c r="B15" s="4"/>
      <c r="C15" s="7"/>
    </row>
    <row r="16" spans="2:8" s="6" customFormat="1" ht="30" customHeight="1">
      <c r="B16" s="10" t="s">
        <v>18</v>
      </c>
      <c r="C16" s="1"/>
    </row>
    <row r="18" spans="2:3">
      <c r="B18" s="6"/>
      <c r="C18" s="6"/>
    </row>
    <row r="19" spans="2:3">
      <c r="B19" s="6"/>
      <c r="C19" s="6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0"/>
  </sheetPr>
  <dimension ref="A1:W22"/>
  <sheetViews>
    <sheetView tabSelected="1" zoomScale="60" zoomScaleNormal="60" workbookViewId="0">
      <pane xSplit="1" ySplit="2" topLeftCell="B3" activePane="bottomRight" state="frozenSplit"/>
      <selection pane="topRight" activeCell="B1" sqref="B1"/>
      <selection pane="bottomLeft" activeCell="A5" sqref="A5"/>
      <selection pane="bottomRight" activeCell="B4" sqref="B4"/>
    </sheetView>
  </sheetViews>
  <sheetFormatPr defaultColWidth="8.85546875" defaultRowHeight="15" outlineLevelCol="1"/>
  <cols>
    <col min="1" max="1" width="64.85546875" style="1" customWidth="1"/>
    <col min="2" max="3" width="18.140625" style="1" customWidth="1"/>
    <col min="4" max="4" width="17.28515625" style="1" customWidth="1"/>
    <col min="5" max="5" width="20.140625" style="1" customWidth="1"/>
    <col min="6" max="6" width="17.28515625" style="1" customWidth="1"/>
    <col min="7" max="7" width="20.42578125" style="1" customWidth="1"/>
    <col min="8" max="8" width="18.5703125" style="1" customWidth="1"/>
    <col min="9" max="9" width="19.5703125" style="1" customWidth="1"/>
    <col min="10" max="10" width="17.28515625" style="1" customWidth="1"/>
    <col min="11" max="11" width="11.28515625" style="1" customWidth="1"/>
    <col min="12" max="12" width="3.42578125" style="1" customWidth="1"/>
    <col min="13" max="13" width="17.28515625" style="3" hidden="1" customWidth="1" outlineLevel="1"/>
    <col min="14" max="14" width="19.42578125" style="1" hidden="1" customWidth="1" outlineLevel="1"/>
    <col min="15" max="15" width="16.7109375" style="1" hidden="1" customWidth="1" outlineLevel="1"/>
    <col min="16" max="16" width="10.28515625" style="1" hidden="1" customWidth="1" outlineLevel="1"/>
    <col min="17" max="17" width="23.7109375" style="1" hidden="1" customWidth="1" outlineLevel="1"/>
    <col min="18" max="18" width="19.7109375" style="1" hidden="1" customWidth="1" outlineLevel="1"/>
    <col min="19" max="19" width="16.28515625" style="1" hidden="1" customWidth="1" outlineLevel="1"/>
    <col min="20" max="20" width="18" style="1" hidden="1" customWidth="1" outlineLevel="1"/>
    <col min="21" max="21" width="17.7109375" style="1" hidden="1" customWidth="1" outlineLevel="1"/>
    <col min="22" max="22" width="19.140625" style="1" hidden="1" customWidth="1" outlineLevel="1"/>
    <col min="23" max="23" width="64.28515625" style="1" customWidth="1" collapsed="1"/>
    <col min="24" max="16384" width="8.85546875" style="1"/>
  </cols>
  <sheetData>
    <row r="1" spans="1:23" s="6" customFormat="1" ht="23.1" customHeight="1">
      <c r="A1" s="56" t="s">
        <v>48</v>
      </c>
      <c r="B1" s="53" t="s">
        <v>6</v>
      </c>
      <c r="C1" s="54"/>
      <c r="D1" s="54"/>
      <c r="E1" s="54"/>
      <c r="F1" s="54"/>
      <c r="G1" s="54"/>
      <c r="H1" s="54"/>
      <c r="I1" s="54"/>
      <c r="J1" s="54"/>
      <c r="K1" s="55"/>
      <c r="M1" s="53" t="s">
        <v>7</v>
      </c>
      <c r="N1" s="54"/>
      <c r="O1" s="54"/>
      <c r="P1" s="54"/>
      <c r="Q1" s="54"/>
      <c r="R1" s="54"/>
      <c r="S1" s="54"/>
      <c r="T1" s="54"/>
      <c r="U1" s="54"/>
      <c r="V1" s="55"/>
      <c r="W1" s="51" t="s">
        <v>17</v>
      </c>
    </row>
    <row r="2" spans="1:23" s="5" customFormat="1" ht="102.75" customHeight="1">
      <c r="A2" s="56"/>
      <c r="B2" s="12" t="s">
        <v>0</v>
      </c>
      <c r="C2" s="37" t="s">
        <v>27</v>
      </c>
      <c r="D2" s="13" t="s">
        <v>15</v>
      </c>
      <c r="E2" s="13" t="s">
        <v>29</v>
      </c>
      <c r="F2" s="13" t="s">
        <v>14</v>
      </c>
      <c r="G2" s="13" t="s">
        <v>30</v>
      </c>
      <c r="H2" s="13" t="s">
        <v>1</v>
      </c>
      <c r="I2" s="13" t="s">
        <v>13</v>
      </c>
      <c r="J2" s="13" t="s">
        <v>12</v>
      </c>
      <c r="K2" s="13" t="s">
        <v>2</v>
      </c>
      <c r="M2" s="13" t="s">
        <v>5</v>
      </c>
      <c r="N2" s="13" t="s">
        <v>11</v>
      </c>
      <c r="O2" s="13" t="s">
        <v>9</v>
      </c>
      <c r="P2" s="13" t="s">
        <v>2</v>
      </c>
      <c r="Q2" s="13" t="s">
        <v>40</v>
      </c>
      <c r="R2" s="13" t="s">
        <v>39</v>
      </c>
      <c r="S2" s="13" t="s">
        <v>16</v>
      </c>
      <c r="T2" s="13" t="s">
        <v>22</v>
      </c>
      <c r="U2" s="13" t="s">
        <v>23</v>
      </c>
      <c r="V2" s="13" t="s">
        <v>24</v>
      </c>
      <c r="W2" s="52"/>
    </row>
    <row r="3" spans="1:23" ht="80.25" customHeight="1">
      <c r="A3" s="11" t="s">
        <v>41</v>
      </c>
      <c r="B3" s="48">
        <v>9541</v>
      </c>
      <c r="C3" s="49">
        <v>1500</v>
      </c>
      <c r="D3" s="27">
        <f>B3*Экономика!$C$6</f>
        <v>34156.78</v>
      </c>
      <c r="E3" s="27">
        <v>7</v>
      </c>
      <c r="F3" s="26">
        <f>B3*E3</f>
        <v>66787</v>
      </c>
      <c r="G3" s="26">
        <v>89</v>
      </c>
      <c r="H3" s="26">
        <f>B3*G3</f>
        <v>849149</v>
      </c>
      <c r="I3" s="26">
        <f>H3*Экономика!$C$7</f>
        <v>127372.34999999999</v>
      </c>
      <c r="J3" s="26">
        <f>I3-D3</f>
        <v>93215.569999999992</v>
      </c>
      <c r="K3" s="36">
        <f>J3/(D3+F3)</f>
        <v>0.92344045368620031</v>
      </c>
      <c r="M3" s="24"/>
      <c r="N3" s="26"/>
      <c r="O3" s="26"/>
      <c r="P3" s="23"/>
      <c r="Q3" s="23"/>
      <c r="R3" s="23"/>
      <c r="S3" s="25" t="e">
        <f>N3/M3</f>
        <v>#DIV/0!</v>
      </c>
      <c r="T3" s="23" t="e">
        <f>S3/(H3/B3)</f>
        <v>#DIV/0!</v>
      </c>
      <c r="U3" s="35">
        <f>N3/H3</f>
        <v>0</v>
      </c>
      <c r="V3" s="28">
        <f t="shared" ref="V3:V4" si="0">O3/J3</f>
        <v>0</v>
      </c>
      <c r="W3" s="8" t="s">
        <v>46</v>
      </c>
    </row>
    <row r="4" spans="1:23" ht="78">
      <c r="A4" s="11" t="s">
        <v>43</v>
      </c>
      <c r="B4" s="48">
        <v>3314</v>
      </c>
      <c r="C4" s="49">
        <v>1000</v>
      </c>
      <c r="D4" s="27">
        <f>B4*Экономика!$C$6</f>
        <v>11864.12</v>
      </c>
      <c r="E4" s="27">
        <v>9</v>
      </c>
      <c r="F4" s="26">
        <f>B4*E4</f>
        <v>29826</v>
      </c>
      <c r="G4" s="26">
        <v>49</v>
      </c>
      <c r="H4" s="26">
        <f t="shared" ref="H4:H5" si="1">B4*G4</f>
        <v>162386</v>
      </c>
      <c r="I4" s="26">
        <f>H4*Экономика!$C$7</f>
        <v>24357.899999999998</v>
      </c>
      <c r="J4" s="26">
        <f t="shared" ref="J4:J5" si="2">I4-D4</f>
        <v>12493.779999999997</v>
      </c>
      <c r="K4" s="36">
        <f t="shared" ref="K4:K5" si="3">J4/(D4+F4)</f>
        <v>0.29968203497615253</v>
      </c>
      <c r="M4" s="24"/>
      <c r="N4" s="26"/>
      <c r="O4" s="26"/>
      <c r="P4" s="23"/>
      <c r="Q4" s="23"/>
      <c r="R4" s="23"/>
      <c r="S4" s="25" t="e">
        <f>N4/M4</f>
        <v>#DIV/0!</v>
      </c>
      <c r="T4" s="23" t="e">
        <f t="shared" ref="T4" si="4">S4/(H4/B4)</f>
        <v>#DIV/0!</v>
      </c>
      <c r="U4" s="35">
        <f>N4/H4</f>
        <v>0</v>
      </c>
      <c r="V4" s="28">
        <f t="shared" si="0"/>
        <v>0</v>
      </c>
      <c r="W4" s="8" t="s">
        <v>45</v>
      </c>
    </row>
    <row r="5" spans="1:23" ht="80.25" customHeight="1">
      <c r="A5" s="11" t="s">
        <v>44</v>
      </c>
      <c r="B5" s="48">
        <v>1199</v>
      </c>
      <c r="C5" s="49">
        <v>1000</v>
      </c>
      <c r="D5" s="27">
        <f>B5*Экономика!$C$6</f>
        <v>4292.42</v>
      </c>
      <c r="E5" s="27">
        <v>8</v>
      </c>
      <c r="F5" s="26">
        <f>B5*E5</f>
        <v>9592</v>
      </c>
      <c r="G5" s="26">
        <v>52</v>
      </c>
      <c r="H5" s="26">
        <f t="shared" si="1"/>
        <v>62348</v>
      </c>
      <c r="I5" s="26">
        <f>H5*Экономика!$C$7</f>
        <v>9352.1999999999989</v>
      </c>
      <c r="J5" s="26">
        <f t="shared" si="2"/>
        <v>5059.7799999999988</v>
      </c>
      <c r="K5" s="36">
        <f t="shared" si="3"/>
        <v>0.36442141623488766</v>
      </c>
      <c r="M5" s="24"/>
      <c r="N5" s="26"/>
      <c r="O5" s="26"/>
      <c r="P5" s="23"/>
      <c r="Q5" s="23"/>
      <c r="R5" s="23"/>
      <c r="S5" s="25" t="e">
        <f t="shared" ref="S5:S8" si="5">N5/M5</f>
        <v>#DIV/0!</v>
      </c>
      <c r="T5" s="23" t="e">
        <f t="shared" ref="T5:T9" si="6">S5/(H5/B5)</f>
        <v>#DIV/0!</v>
      </c>
      <c r="U5" s="35">
        <f t="shared" ref="U5:U8" si="7">N5/H5</f>
        <v>0</v>
      </c>
      <c r="V5" s="28">
        <f>O5/J5</f>
        <v>0</v>
      </c>
      <c r="W5" s="8" t="s">
        <v>47</v>
      </c>
    </row>
    <row r="6" spans="1:23" ht="19.5">
      <c r="A6" s="11" t="s">
        <v>26</v>
      </c>
      <c r="B6" s="48">
        <v>10941</v>
      </c>
      <c r="C6" s="49">
        <v>1500</v>
      </c>
      <c r="D6" s="27">
        <f>B6*Экономика!$C$6</f>
        <v>39168.78</v>
      </c>
      <c r="E6" s="27">
        <v>5</v>
      </c>
      <c r="F6" s="26">
        <f t="shared" ref="F6:F8" si="8">B6*E6</f>
        <v>54705</v>
      </c>
      <c r="G6" s="26">
        <v>134</v>
      </c>
      <c r="H6" s="26">
        <f t="shared" ref="H6:H8" si="9">B6*G6</f>
        <v>1466094</v>
      </c>
      <c r="I6" s="26">
        <f>H6*Экономика!$C$7</f>
        <v>219914.1</v>
      </c>
      <c r="J6" s="26">
        <f t="shared" ref="J6:J8" si="10">I6-D6</f>
        <v>180745.32</v>
      </c>
      <c r="K6" s="36">
        <f t="shared" ref="K6:K8" si="11">J6/(D6+F6)</f>
        <v>1.9254079254079255</v>
      </c>
      <c r="M6" s="24"/>
      <c r="N6" s="26"/>
      <c r="O6" s="26"/>
      <c r="P6" s="23"/>
      <c r="Q6" s="23"/>
      <c r="R6" s="23"/>
      <c r="S6" s="25" t="e">
        <f t="shared" si="5"/>
        <v>#DIV/0!</v>
      </c>
      <c r="T6" s="23" t="e">
        <f t="shared" si="6"/>
        <v>#DIV/0!</v>
      </c>
      <c r="U6" s="35">
        <f t="shared" si="7"/>
        <v>0</v>
      </c>
      <c r="V6" s="28">
        <f t="shared" ref="V6:V8" si="12">O6/J6</f>
        <v>0</v>
      </c>
      <c r="W6" s="8"/>
    </row>
    <row r="7" spans="1:23" ht="19.5">
      <c r="A7" s="11" t="s">
        <v>42</v>
      </c>
      <c r="B7" s="48">
        <v>1000</v>
      </c>
      <c r="C7" s="49"/>
      <c r="D7" s="27">
        <f>B7*Экономика!$C$6</f>
        <v>3580</v>
      </c>
      <c r="E7" s="27">
        <v>5</v>
      </c>
      <c r="F7" s="26">
        <f t="shared" si="8"/>
        <v>5000</v>
      </c>
      <c r="G7" s="26">
        <v>148</v>
      </c>
      <c r="H7" s="26">
        <f t="shared" ref="H7" si="13">B7*G7</f>
        <v>148000</v>
      </c>
      <c r="I7" s="26">
        <f>H7*Экономика!$C$7</f>
        <v>22200</v>
      </c>
      <c r="J7" s="26">
        <f t="shared" ref="J7" si="14">I7-D7</f>
        <v>18620</v>
      </c>
      <c r="K7" s="36">
        <f t="shared" ref="K7" si="15">J7/(D7+F7)</f>
        <v>2.1701631701631703</v>
      </c>
      <c r="M7" s="24"/>
      <c r="N7" s="26"/>
      <c r="O7" s="26"/>
      <c r="P7" s="23"/>
      <c r="Q7" s="23"/>
      <c r="R7" s="23"/>
      <c r="S7" s="25" t="e">
        <f t="shared" ref="S7" si="16">N7/M7</f>
        <v>#DIV/0!</v>
      </c>
      <c r="T7" s="23" t="e">
        <f t="shared" ref="T7" si="17">S7/(H7/B7)</f>
        <v>#DIV/0!</v>
      </c>
      <c r="U7" s="35">
        <f t="shared" ref="U7" si="18">N7/H7</f>
        <v>0</v>
      </c>
      <c r="V7" s="28">
        <f t="shared" ref="V7" si="19">O7/J7</f>
        <v>0</v>
      </c>
      <c r="W7" s="8"/>
    </row>
    <row r="8" spans="1:23" ht="19.5">
      <c r="A8" s="11" t="s">
        <v>31</v>
      </c>
      <c r="B8" s="24">
        <v>13148</v>
      </c>
      <c r="C8" s="38">
        <f>B8*0.03+500</f>
        <v>894.44</v>
      </c>
      <c r="D8" s="27">
        <f>B8*Экономика!$C$6</f>
        <v>47069.840000000004</v>
      </c>
      <c r="E8" s="27">
        <v>0</v>
      </c>
      <c r="F8" s="26">
        <f t="shared" si="8"/>
        <v>0</v>
      </c>
      <c r="G8" s="26">
        <v>293</v>
      </c>
      <c r="H8" s="26">
        <f t="shared" si="9"/>
        <v>3852364</v>
      </c>
      <c r="I8" s="26">
        <f>H8*Экономика!$C$7</f>
        <v>577854.6</v>
      </c>
      <c r="J8" s="26">
        <f t="shared" si="10"/>
        <v>530784.76</v>
      </c>
      <c r="K8" s="36">
        <f t="shared" si="11"/>
        <v>11.276536312849162</v>
      </c>
      <c r="M8" s="24"/>
      <c r="N8" s="26"/>
      <c r="O8" s="26"/>
      <c r="P8" s="23"/>
      <c r="Q8" s="23"/>
      <c r="R8" s="23"/>
      <c r="S8" s="25" t="e">
        <f t="shared" si="5"/>
        <v>#DIV/0!</v>
      </c>
      <c r="T8" s="23" t="e">
        <f t="shared" si="6"/>
        <v>#DIV/0!</v>
      </c>
      <c r="U8" s="35">
        <f t="shared" si="7"/>
        <v>0</v>
      </c>
      <c r="V8" s="28">
        <f t="shared" si="12"/>
        <v>0</v>
      </c>
      <c r="W8" s="8"/>
    </row>
    <row r="9" spans="1:23" ht="19.5">
      <c r="A9" s="30" t="s">
        <v>4</v>
      </c>
      <c r="B9" s="31">
        <f>SUM(B3:B8)</f>
        <v>39143</v>
      </c>
      <c r="C9" s="31">
        <f>SUM(C3:C8)</f>
        <v>5894.4400000000005</v>
      </c>
      <c r="D9" s="32">
        <f>SUM(D3:D8)</f>
        <v>140131.94</v>
      </c>
      <c r="E9" s="32">
        <v>0</v>
      </c>
      <c r="F9" s="32">
        <f>SUM(F3:F8)</f>
        <v>165910</v>
      </c>
      <c r="G9" s="32">
        <v>0</v>
      </c>
      <c r="H9" s="32">
        <f>SUM(H3:H8)</f>
        <v>6540341</v>
      </c>
      <c r="I9" s="32">
        <f>SUM(I3:I8)</f>
        <v>981051.15</v>
      </c>
      <c r="J9" s="32">
        <f>SUM(J3:J8)</f>
        <v>840919.21</v>
      </c>
      <c r="K9" s="29">
        <f t="shared" ref="K9" si="20">J9/(D9+F9)</f>
        <v>2.7477253934542434</v>
      </c>
      <c r="M9" s="31">
        <f>SUM(M3:M8)</f>
        <v>0</v>
      </c>
      <c r="N9" s="32">
        <f>SUM(N3:N8)</f>
        <v>0</v>
      </c>
      <c r="O9" s="32">
        <f>SUM(O3:O8)</f>
        <v>0</v>
      </c>
      <c r="P9" s="33"/>
      <c r="Q9" s="33"/>
      <c r="R9" s="33"/>
      <c r="S9" s="34" t="e">
        <f>N9/M9</f>
        <v>#DIV/0!</v>
      </c>
      <c r="T9" s="33" t="e">
        <f t="shared" si="6"/>
        <v>#DIV/0!</v>
      </c>
      <c r="U9" s="33">
        <f t="shared" ref="U9" si="21">N9/H9</f>
        <v>0</v>
      </c>
      <c r="V9" s="29">
        <f t="shared" ref="V9" si="22">O9/J9</f>
        <v>0</v>
      </c>
      <c r="W9" s="8"/>
    </row>
    <row r="10" spans="1:23">
      <c r="H10" s="42"/>
      <c r="I10" s="42"/>
      <c r="N10" s="42"/>
      <c r="O10" s="42"/>
      <c r="S10" s="42"/>
      <c r="T10" s="43"/>
      <c r="U10" s="43"/>
    </row>
    <row r="12" spans="1:23">
      <c r="C12" s="42"/>
      <c r="D12" s="46"/>
    </row>
    <row r="13" spans="1:23">
      <c r="C13" s="46"/>
      <c r="D13" s="46"/>
    </row>
    <row r="14" spans="1:23">
      <c r="C14" s="46"/>
      <c r="D14" s="46"/>
    </row>
    <row r="15" spans="1:23">
      <c r="D15" s="46"/>
    </row>
    <row r="19" spans="3:4">
      <c r="D19" s="46"/>
    </row>
    <row r="20" spans="3:4">
      <c r="D20" s="46"/>
    </row>
    <row r="22" spans="3:4">
      <c r="C22" s="46"/>
    </row>
  </sheetData>
  <mergeCells count="4">
    <mergeCell ref="W1:W2"/>
    <mergeCell ref="B1:K1"/>
    <mergeCell ref="M1:V1"/>
    <mergeCell ref="A1:A2"/>
  </mergeCells>
  <phoneticPr fontId="4" type="noConversion"/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Экономика</vt:lpstr>
      <vt:lpstr>План по сегментам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Natalya Bodneva</cp:lastModifiedBy>
  <dcterms:created xsi:type="dcterms:W3CDTF">2020-09-30T04:03:26Z</dcterms:created>
  <dcterms:modified xsi:type="dcterms:W3CDTF">2024-07-05T06:56:32Z</dcterms:modified>
</cp:coreProperties>
</file>