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vse\YandexDisk-e.evsevleeva@dirservice.ru\00_Клиенты сопровождение\Хабаровск Фармация\Экспертное сопровождение\Аналитика\2024.10 Отчеты по акциям\Итог\"/>
    </mc:Choice>
  </mc:AlternateContent>
  <xr:revisionPtr revIDLastSave="0" documentId="13_ncr:1_{2C24A2D1-7437-40DB-ACEE-0AE41B34DE77}" xr6:coauthVersionLast="47" xr6:coauthVersionMax="47" xr10:uidLastSave="{00000000-0000-0000-0000-000000000000}"/>
  <bookViews>
    <workbookView xWindow="-108" yWindow="-108" windowWidth="23256" windowHeight="12456" xr2:uid="{660D87C6-527C-4FFF-AC76-4FFB5EE098CA}"/>
  </bookViews>
  <sheets>
    <sheet name="Отчет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2" l="1"/>
  <c r="Q18" i="2"/>
  <c r="R17" i="2"/>
  <c r="R16" i="2"/>
  <c r="Q17" i="2"/>
  <c r="Q16" i="2"/>
  <c r="B20" i="2"/>
  <c r="M17" i="2"/>
  <c r="F17" i="2"/>
  <c r="B22" i="2"/>
  <c r="B23" i="2" s="1"/>
  <c r="B26" i="2"/>
  <c r="B27" i="2" s="1"/>
  <c r="B33" i="2" s="1"/>
  <c r="F16" i="2"/>
  <c r="M16" i="2"/>
  <c r="M18" i="2" l="1"/>
  <c r="N16" i="2"/>
  <c r="O16" i="2" s="1"/>
  <c r="B24" i="2" s="1"/>
  <c r="P16" i="2"/>
  <c r="F18" i="2"/>
  <c r="D16" i="2"/>
  <c r="B32" i="2" l="1"/>
  <c r="B28" i="2"/>
  <c r="B29" i="2" s="1"/>
  <c r="B30" i="2" s="1"/>
  <c r="B31" i="2" s="1"/>
</calcChain>
</file>

<file path=xl/sharedStrings.xml><?xml version="1.0" encoding="utf-8"?>
<sst xmlns="http://schemas.openxmlformats.org/spreadsheetml/2006/main" count="59" uniqueCount="44">
  <si>
    <t>Эффективность целевых CRM-кампаний / Дополнительный доход от акции</t>
  </si>
  <si>
    <t>Акция</t>
  </si>
  <si>
    <t>Заказчик</t>
  </si>
  <si>
    <t>2024.09 Редкие Офлайн клиенты с высокими чеками 600 ББ</t>
  </si>
  <si>
    <t>Миницен</t>
  </si>
  <si>
    <t>Резюме</t>
  </si>
  <si>
    <t>Рекомендации</t>
  </si>
  <si>
    <t xml:space="preserve">Расчет дополнительного дохода за период </t>
  </si>
  <si>
    <t>16.09.2024-15.10.2024</t>
  </si>
  <si>
    <t xml:space="preserve">Сегмент </t>
  </si>
  <si>
    <t>Кол-во клиентов в сегменте</t>
  </si>
  <si>
    <t>Доставлено  контактам, шт.</t>
  </si>
  <si>
    <t>Конверсия доставки, средняя</t>
  </si>
  <si>
    <t>Контактов получили SMS и совершили покупки</t>
  </si>
  <si>
    <t>Конверсия от коммуникации в покупки, %</t>
  </si>
  <si>
    <t>Выручка Прайс, руб.</t>
  </si>
  <si>
    <t>Начислено бонусов по акции, руб.</t>
  </si>
  <si>
    <t>Списано бонусов по акции, руб.</t>
  </si>
  <si>
    <t>Скидка внутренняя общая, руб.</t>
  </si>
  <si>
    <t>Списано бонусов всего, руб.</t>
  </si>
  <si>
    <t>Кол-во чеков, шт.</t>
  </si>
  <si>
    <t>Средняя выручка Прайс на клиента группы, руб.</t>
  </si>
  <si>
    <t>Доп. выручка на 1 клиента ЦА по сравнению с КГ, руб.</t>
  </si>
  <si>
    <t>Дополнительная выручка по сравнению с КГ, руб.</t>
  </si>
  <si>
    <t>Доп. отклик  по сравнению с КГ, %</t>
  </si>
  <si>
    <t>2024.09 КГ Редкие Офлайн с высокими чеками</t>
  </si>
  <si>
    <t xml:space="preserve"> -</t>
  </si>
  <si>
    <t>Прирост значений по ЦА к КГ</t>
  </si>
  <si>
    <t>-</t>
  </si>
  <si>
    <t>Маржинальность Прайс минус Логистика,%</t>
  </si>
  <si>
    <t>Скидка внутр, %</t>
  </si>
  <si>
    <t>Маржа минус Логистика минус Скидки, %</t>
  </si>
  <si>
    <t>Доп. выручка до вычета затрат на бонусы и СМС, руб.</t>
  </si>
  <si>
    <t>Затраты на СМС, руб.</t>
  </si>
  <si>
    <t>Затраты на бонусы по акции факт, руб.</t>
  </si>
  <si>
    <t>Итого затраты от акции, руб.</t>
  </si>
  <si>
    <t>Маржинальный доход до вычета списанных бонусов акции</t>
  </si>
  <si>
    <t>Маржинальный доход за вычетом списанных бонусов по акции</t>
  </si>
  <si>
    <t>Итого маржинального дохода за минусом затрат на бонусы и СМС, скидки и логистику, руб.</t>
  </si>
  <si>
    <t>ROI</t>
  </si>
  <si>
    <t>Доп. Выручка на одного клиента сегмента, руб.</t>
  </si>
  <si>
    <t>Затраты на одного клиента сегмента, руб.</t>
  </si>
  <si>
    <t>Частота покупок</t>
  </si>
  <si>
    <t>Средний чек,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</si>
</sst>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₽_-;\-* #,##0\ _₽_-;_-* &quot;-&quot;??\ _₽_-;_-@_-"/>
    <numFmt numFmtId="166" formatCode="0.0%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name val="Century Gothic"/>
      <family val="1"/>
    </font>
    <font>
      <sz val="12"/>
      <color theme="1" tint="0.499984740745262"/>
      <name val="Franklin Gothic Book"/>
      <family val="2"/>
    </font>
    <font>
      <b/>
      <sz val="16"/>
      <color rgb="FF00B0F0"/>
      <name val="Franklin Gothic Book"/>
      <family val="2"/>
    </font>
    <font>
      <sz val="11"/>
      <color theme="1"/>
      <name val="Franklin Gothic Book"/>
      <family val="2"/>
      <charset val="204"/>
    </font>
    <font>
      <b/>
      <sz val="16"/>
      <color theme="1"/>
      <name val="Franklin Gothic Book"/>
      <family val="2"/>
    </font>
    <font>
      <b/>
      <sz val="14"/>
      <color theme="1"/>
      <name val="Century Gothic Bold"/>
      <charset val="204"/>
    </font>
    <font>
      <sz val="14"/>
      <color theme="1"/>
      <name val="Century Gothic Bold"/>
      <charset val="204"/>
    </font>
    <font>
      <sz val="14"/>
      <color theme="1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sz val="14"/>
      <color rgb="FF00B0F0"/>
      <name val="Franklin Gothic Book"/>
      <family val="2"/>
    </font>
    <font>
      <b/>
      <sz val="12"/>
      <name val="Franklin Gothic Book"/>
      <family val="2"/>
    </font>
    <font>
      <sz val="12"/>
      <color indexed="8"/>
      <name val="Franklin Gothic Book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Franklin Gothic Book"/>
      <family val="2"/>
      <charset val="204"/>
    </font>
    <font>
      <b/>
      <sz val="12"/>
      <color theme="1"/>
      <name val="Franklin Gothic Book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Franklin Gothic Book"/>
      <family val="2"/>
      <charset val="204"/>
    </font>
    <font>
      <b/>
      <sz val="11"/>
      <color indexed="8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sz val="11"/>
      <color indexed="8"/>
      <name val="Franklin Gothic Book"/>
      <family val="2"/>
      <charset val="204"/>
    </font>
    <font>
      <sz val="12"/>
      <color theme="1"/>
      <name val="Franklin Gothic Book"/>
      <family val="2"/>
    </font>
    <font>
      <sz val="12"/>
      <color indexed="8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F4FF"/>
        <bgColor indexed="64"/>
      </patternFill>
    </fill>
    <fill>
      <patternFill patternType="solid">
        <fgColor rgb="FFCBF5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ont="1" applyFill="1" applyAlignment="1">
      <alignment vertical="center"/>
    </xf>
    <xf numFmtId="0" fontId="1" fillId="2" borderId="0" xfId="1" applyFill="1"/>
    <xf numFmtId="0" fontId="1" fillId="0" borderId="0" xfId="1"/>
    <xf numFmtId="0" fontId="5" fillId="2" borderId="0" xfId="1" applyFont="1" applyFill="1"/>
    <xf numFmtId="0" fontId="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/>
    </xf>
    <xf numFmtId="0" fontId="8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>
      <alignment horizontal="left" wrapText="1"/>
    </xf>
    <xf numFmtId="0" fontId="7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12" fillId="3" borderId="1" xfId="1" applyFont="1" applyFill="1" applyBorder="1" applyAlignment="1">
      <alignment horizontal="left" vertical="center" indent="1"/>
    </xf>
    <xf numFmtId="0" fontId="13" fillId="4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justify" vertical="center" wrapText="1"/>
    </xf>
    <xf numFmtId="3" fontId="15" fillId="0" borderId="2" xfId="1" applyNumberFormat="1" applyFont="1" applyBorder="1" applyAlignment="1">
      <alignment horizontal="center" vertical="center"/>
    </xf>
    <xf numFmtId="3" fontId="15" fillId="2" borderId="2" xfId="1" applyNumberFormat="1" applyFont="1" applyFill="1" applyBorder="1" applyAlignment="1">
      <alignment horizontal="center" vertical="center"/>
    </xf>
    <xf numFmtId="9" fontId="15" fillId="0" borderId="2" xfId="2" applyFont="1" applyBorder="1" applyAlignment="1">
      <alignment horizontal="center" vertical="center"/>
    </xf>
    <xf numFmtId="9" fontId="15" fillId="0" borderId="2" xfId="1" applyNumberFormat="1" applyFont="1" applyBorder="1" applyAlignment="1">
      <alignment horizontal="center" vertical="center"/>
    </xf>
    <xf numFmtId="165" fontId="16" fillId="0" borderId="2" xfId="3" applyNumberFormat="1" applyFont="1" applyBorder="1" applyAlignment="1">
      <alignment horizontal="center" vertical="center"/>
    </xf>
    <xf numFmtId="166" fontId="15" fillId="0" borderId="2" xfId="2" applyNumberFormat="1" applyFont="1" applyBorder="1" applyAlignment="1">
      <alignment horizontal="center" vertical="center"/>
    </xf>
    <xf numFmtId="0" fontId="17" fillId="2" borderId="0" xfId="1" applyFont="1" applyFill="1"/>
    <xf numFmtId="9" fontId="15" fillId="5" borderId="2" xfId="1" applyNumberFormat="1" applyFont="1" applyFill="1" applyBorder="1" applyAlignment="1">
      <alignment horizontal="center" vertical="center"/>
    </xf>
    <xf numFmtId="166" fontId="15" fillId="0" borderId="2" xfId="1" applyNumberFormat="1" applyFont="1" applyBorder="1" applyAlignment="1">
      <alignment horizontal="center" vertical="center"/>
    </xf>
    <xf numFmtId="0" fontId="17" fillId="6" borderId="2" xfId="1" applyFont="1" applyFill="1" applyBorder="1" applyAlignment="1">
      <alignment horizontal="justify"/>
    </xf>
    <xf numFmtId="3" fontId="18" fillId="6" borderId="2" xfId="1" applyNumberFormat="1" applyFont="1" applyFill="1" applyBorder="1" applyAlignment="1">
      <alignment horizontal="center" vertical="center"/>
    </xf>
    <xf numFmtId="9" fontId="16" fillId="6" borderId="2" xfId="1" applyNumberFormat="1" applyFont="1" applyFill="1" applyBorder="1" applyAlignment="1">
      <alignment horizontal="center" vertical="center"/>
    </xf>
    <xf numFmtId="9" fontId="18" fillId="6" borderId="2" xfId="2" applyFont="1" applyFill="1" applyBorder="1" applyAlignment="1">
      <alignment horizontal="center" vertical="center"/>
    </xf>
    <xf numFmtId="0" fontId="17" fillId="2" borderId="0" xfId="1" applyFont="1" applyFill="1" applyAlignment="1">
      <alignment horizontal="justify"/>
    </xf>
    <xf numFmtId="3" fontId="19" fillId="2" borderId="0" xfId="1" applyNumberFormat="1" applyFont="1" applyFill="1" applyAlignment="1">
      <alignment horizontal="center" vertical="center"/>
    </xf>
    <xf numFmtId="9" fontId="19" fillId="2" borderId="0" xfId="1" applyNumberFormat="1" applyFont="1" applyFill="1" applyAlignment="1">
      <alignment horizontal="center" vertical="center"/>
    </xf>
    <xf numFmtId="9" fontId="20" fillId="2" borderId="0" xfId="1" applyNumberFormat="1" applyFont="1" applyFill="1" applyAlignment="1">
      <alignment horizontal="center" vertical="center"/>
    </xf>
    <xf numFmtId="9" fontId="21" fillId="2" borderId="0" xfId="2" applyFont="1" applyFill="1" applyAlignment="1">
      <alignment horizontal="center" vertical="center"/>
    </xf>
    <xf numFmtId="165" fontId="19" fillId="2" borderId="0" xfId="3" applyNumberFormat="1" applyFont="1" applyFill="1" applyAlignment="1">
      <alignment horizontal="center" vertical="center"/>
    </xf>
    <xf numFmtId="0" fontId="22" fillId="4" borderId="2" xfId="1" applyFont="1" applyFill="1" applyBorder="1" applyAlignment="1">
      <alignment horizontal="left" vertical="center" wrapText="1"/>
    </xf>
    <xf numFmtId="0" fontId="22" fillId="4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15" fillId="0" borderId="2" xfId="1" applyFont="1" applyBorder="1" applyAlignment="1">
      <alignment horizontal="left" vertical="center" wrapText="1" indent="1"/>
    </xf>
    <xf numFmtId="166" fontId="22" fillId="0" borderId="2" xfId="1" applyNumberFormat="1" applyFont="1" applyBorder="1" applyAlignment="1">
      <alignment horizontal="right" vertical="center" indent="1"/>
    </xf>
    <xf numFmtId="166" fontId="22" fillId="0" borderId="2" xfId="2" applyNumberFormat="1" applyFont="1" applyBorder="1" applyAlignment="1">
      <alignment horizontal="right" vertical="center" indent="1"/>
    </xf>
    <xf numFmtId="0" fontId="22" fillId="6" borderId="2" xfId="1" applyFont="1" applyFill="1" applyBorder="1" applyAlignment="1">
      <alignment horizontal="left" vertical="center" wrapText="1" indent="1"/>
    </xf>
    <xf numFmtId="165" fontId="16" fillId="6" borderId="2" xfId="3" applyNumberFormat="1" applyFont="1" applyFill="1" applyBorder="1" applyAlignment="1">
      <alignment horizontal="right" vertical="center" indent="1"/>
    </xf>
    <xf numFmtId="165" fontId="23" fillId="0" borderId="2" xfId="1" applyNumberFormat="1" applyFont="1" applyBorder="1" applyAlignment="1">
      <alignment horizontal="right" vertical="center" indent="1"/>
    </xf>
    <xf numFmtId="165" fontId="22" fillId="0" borderId="2" xfId="3" applyNumberFormat="1" applyFont="1" applyBorder="1" applyAlignment="1">
      <alignment horizontal="right" vertical="center" indent="1"/>
    </xf>
    <xf numFmtId="0" fontId="15" fillId="7" borderId="2" xfId="1" applyFont="1" applyFill="1" applyBorder="1" applyAlignment="1">
      <alignment horizontal="left" vertical="center" wrapText="1" indent="1"/>
    </xf>
    <xf numFmtId="165" fontId="16" fillId="7" borderId="2" xfId="1" applyNumberFormat="1" applyFont="1" applyFill="1" applyBorder="1" applyAlignment="1">
      <alignment horizontal="right" vertical="center" indent="1"/>
    </xf>
    <xf numFmtId="9" fontId="22" fillId="0" borderId="2" xfId="2" applyFont="1" applyBorder="1" applyAlignment="1">
      <alignment horizontal="right" vertical="center" indent="1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top" wrapText="1"/>
    </xf>
    <xf numFmtId="0" fontId="13" fillId="8" borderId="2" xfId="1" applyFont="1" applyFill="1" applyBorder="1" applyAlignment="1">
      <alignment horizontal="center" vertical="center" wrapText="1"/>
    </xf>
    <xf numFmtId="4" fontId="15" fillId="8" borderId="2" xfId="1" applyNumberFormat="1" applyFont="1" applyFill="1" applyBorder="1" applyAlignment="1">
      <alignment horizontal="center" vertical="center"/>
    </xf>
    <xf numFmtId="3" fontId="15" fillId="8" borderId="2" xfId="1" applyNumberFormat="1" applyFont="1" applyFill="1" applyBorder="1" applyAlignment="1">
      <alignment horizontal="center" vertical="center"/>
    </xf>
    <xf numFmtId="166" fontId="18" fillId="8" borderId="2" xfId="2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18176FD0-0FDF-4D02-B40E-CAD2B0B78112}"/>
    <cellStyle name="Процентный 2" xfId="2" xr:uid="{3471299F-FD80-43B4-8841-847551A30518}"/>
    <cellStyle name="Финансовый 2" xfId="3" xr:uid="{0E803A43-757F-41EF-A803-AF9589C5B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32658</xdr:colOff>
      <xdr:row>0</xdr:row>
      <xdr:rowOff>206828</xdr:rowOff>
    </xdr:from>
    <xdr:to>
      <xdr:col>15</xdr:col>
      <xdr:colOff>633069</xdr:colOff>
      <xdr:row>1</xdr:row>
      <xdr:rowOff>130979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7331C8-9EE1-4DCD-8C4E-6381828C5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3578" y="206828"/>
          <a:ext cx="2078691" cy="22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2D99-0BE9-4A4C-97CC-64AD0358B51B}">
  <sheetPr codeName="Лист4"/>
  <dimension ref="A1:R33"/>
  <sheetViews>
    <sheetView tabSelected="1" topLeftCell="A13" zoomScale="70" zoomScaleNormal="70" workbookViewId="0">
      <selection activeCell="Q15" sqref="Q15:R18"/>
    </sheetView>
  </sheetViews>
  <sheetFormatPr defaultColWidth="9.6640625" defaultRowHeight="14.4" outlineLevelRow="1"/>
  <cols>
    <col min="1" max="1" width="40.109375" style="2" customWidth="1"/>
    <col min="2" max="3" width="18.5546875" style="2" customWidth="1"/>
    <col min="4" max="4" width="11.5546875" style="2" bestFit="1" customWidth="1"/>
    <col min="5" max="5" width="11.6640625" style="2" bestFit="1" customWidth="1"/>
    <col min="6" max="6" width="12.33203125" style="2" customWidth="1"/>
    <col min="7" max="7" width="16.33203125" style="2" customWidth="1"/>
    <col min="8" max="8" width="12.6640625" style="2" bestFit="1" customWidth="1"/>
    <col min="9" max="9" width="10.5546875" style="2" bestFit="1" customWidth="1"/>
    <col min="10" max="10" width="12.44140625" style="2" customWidth="1"/>
    <col min="11" max="11" width="13.44140625" style="2" customWidth="1"/>
    <col min="12" max="12" width="10.6640625" style="2" bestFit="1" customWidth="1"/>
    <col min="13" max="13" width="12.109375" style="2" bestFit="1" customWidth="1"/>
    <col min="14" max="14" width="17.44140625" style="2" customWidth="1"/>
    <col min="15" max="15" width="21.5546875" style="2" customWidth="1"/>
    <col min="16" max="16" width="12.33203125" style="2" customWidth="1"/>
    <col min="17" max="17" width="12.5546875" style="2" customWidth="1"/>
    <col min="18" max="18" width="14" style="2" customWidth="1"/>
    <col min="19" max="16384" width="9.6640625" style="2"/>
  </cols>
  <sheetData>
    <row r="1" spans="1:18" s="2" customFormat="1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2" customFormat="1" ht="24">
      <c r="A2" s="49" t="s">
        <v>1</v>
      </c>
      <c r="B2" s="49"/>
      <c r="C2" s="49" t="s">
        <v>2</v>
      </c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s="2" customFormat="1" ht="42" customHeight="1">
      <c r="A3" s="50" t="s">
        <v>3</v>
      </c>
      <c r="B3" s="50"/>
      <c r="C3" s="50" t="s">
        <v>4</v>
      </c>
      <c r="D3" s="50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8" s="2" customFormat="1" ht="21.6">
      <c r="A4" s="5"/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8" s="7" customFormat="1" ht="18.75" customHeight="1">
      <c r="A5" s="6" t="s">
        <v>5</v>
      </c>
    </row>
    <row r="6" spans="1:18" s="8" customFormat="1" ht="18.75" customHeight="1"/>
    <row r="7" spans="1:18" s="8" customFormat="1" ht="18.75" customHeight="1"/>
    <row r="8" spans="1:18" s="8" customFormat="1" ht="18.75" customHeight="1"/>
    <row r="9" spans="1:18" s="7" customFormat="1" ht="18.75" customHeight="1">
      <c r="A9" s="6" t="s">
        <v>6</v>
      </c>
    </row>
    <row r="10" spans="1:18" s="8" customFormat="1" ht="18.75" customHeight="1"/>
    <row r="11" spans="1:18" s="8" customFormat="1" ht="18.75" customHeight="1"/>
    <row r="12" spans="1:18" s="9" customFormat="1" ht="18.75" customHeight="1"/>
    <row r="13" spans="1:18" s="2" customFormat="1" ht="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8" s="13" customFormat="1" ht="18.600000000000001">
      <c r="A14" s="10" t="s">
        <v>7</v>
      </c>
      <c r="B14" s="11"/>
      <c r="C14" s="12" t="s">
        <v>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8" ht="97.2">
      <c r="A15" s="14" t="s">
        <v>9</v>
      </c>
      <c r="B15" s="15" t="s">
        <v>10</v>
      </c>
      <c r="C15" s="15" t="s">
        <v>11</v>
      </c>
      <c r="D15" s="15" t="s">
        <v>12</v>
      </c>
      <c r="E15" s="15" t="s">
        <v>13</v>
      </c>
      <c r="F15" s="15" t="s">
        <v>14</v>
      </c>
      <c r="G15" s="15" t="s">
        <v>15</v>
      </c>
      <c r="H15" s="15" t="s">
        <v>16</v>
      </c>
      <c r="I15" s="15" t="s">
        <v>17</v>
      </c>
      <c r="J15" s="15" t="s">
        <v>18</v>
      </c>
      <c r="K15" s="15" t="s">
        <v>19</v>
      </c>
      <c r="L15" s="15" t="s">
        <v>20</v>
      </c>
      <c r="M15" s="15" t="s">
        <v>21</v>
      </c>
      <c r="N15" s="15" t="s">
        <v>22</v>
      </c>
      <c r="O15" s="15" t="s">
        <v>23</v>
      </c>
      <c r="P15" s="15" t="s">
        <v>24</v>
      </c>
      <c r="Q15" s="51" t="s">
        <v>42</v>
      </c>
      <c r="R15" s="51" t="s">
        <v>43</v>
      </c>
    </row>
    <row r="16" spans="1:18" s="23" customFormat="1" ht="31.2">
      <c r="A16" s="16" t="s">
        <v>3</v>
      </c>
      <c r="B16" s="17">
        <v>10944</v>
      </c>
      <c r="C16" s="18">
        <v>10542</v>
      </c>
      <c r="D16" s="19">
        <f>+C16/B16</f>
        <v>0.96326754385964908</v>
      </c>
      <c r="E16" s="18">
        <v>5201</v>
      </c>
      <c r="F16" s="20">
        <f>E16/C16</f>
        <v>0.49335989375830014</v>
      </c>
      <c r="G16" s="18">
        <v>12287031.549999999</v>
      </c>
      <c r="H16" s="17">
        <v>786012.2</v>
      </c>
      <c r="I16" s="17">
        <v>191369.1</v>
      </c>
      <c r="J16" s="17">
        <v>174340.19000002928</v>
      </c>
      <c r="K16" s="17">
        <v>336884.8</v>
      </c>
      <c r="L16" s="17">
        <v>8449</v>
      </c>
      <c r="M16" s="17">
        <f>G16/C16</f>
        <v>1165.5313555302598</v>
      </c>
      <c r="N16" s="17">
        <f>IF(M16-M17&lt;0,0,M16-M17)</f>
        <v>239.8255255302596</v>
      </c>
      <c r="O16" s="21">
        <f>N16*C16</f>
        <v>2528240.6901399968</v>
      </c>
      <c r="P16" s="22">
        <f>F16-F17</f>
        <v>0.10735989375830013</v>
      </c>
      <c r="Q16" s="52">
        <f>L16/E16</f>
        <v>1.6244952893674294</v>
      </c>
      <c r="R16" s="53">
        <f>(G16-J16-K16)/L16</f>
        <v>1393.7515161557544</v>
      </c>
    </row>
    <row r="17" spans="1:18" s="23" customFormat="1" ht="31.2">
      <c r="A17" s="16" t="s">
        <v>25</v>
      </c>
      <c r="B17" s="17">
        <v>2000</v>
      </c>
      <c r="C17" s="17"/>
      <c r="D17" s="19"/>
      <c r="E17" s="17">
        <v>772</v>
      </c>
      <c r="F17" s="24">
        <f>E17/B17</f>
        <v>0.38600000000000001</v>
      </c>
      <c r="G17" s="17">
        <v>1851411.6600000004</v>
      </c>
      <c r="H17" s="17">
        <v>0</v>
      </c>
      <c r="I17" s="17">
        <v>0</v>
      </c>
      <c r="J17" s="17">
        <v>28989.610000000568</v>
      </c>
      <c r="K17" s="17">
        <v>12926.1</v>
      </c>
      <c r="L17" s="17">
        <v>1282</v>
      </c>
      <c r="M17" s="17">
        <f>G17/B17</f>
        <v>925.70583000000022</v>
      </c>
      <c r="N17" s="17" t="s">
        <v>26</v>
      </c>
      <c r="O17" s="17" t="s">
        <v>26</v>
      </c>
      <c r="P17" s="25" t="s">
        <v>26</v>
      </c>
      <c r="Q17" s="52">
        <f>L17/E17</f>
        <v>1.660621761658031</v>
      </c>
      <c r="R17" s="53">
        <f>(G17-J17-K17)/L17</f>
        <v>1411.463299531981</v>
      </c>
    </row>
    <row r="18" spans="1:18" s="23" customFormat="1" ht="16.2">
      <c r="A18" s="26" t="s">
        <v>27</v>
      </c>
      <c r="B18" s="27" t="s">
        <v>28</v>
      </c>
      <c r="C18" s="27" t="s">
        <v>28</v>
      </c>
      <c r="D18" s="27" t="s">
        <v>28</v>
      </c>
      <c r="E18" s="27" t="s">
        <v>28</v>
      </c>
      <c r="F18" s="28">
        <f>F16-F17</f>
        <v>0.10735989375830013</v>
      </c>
      <c r="G18" s="27" t="s">
        <v>28</v>
      </c>
      <c r="H18" s="27" t="s">
        <v>28</v>
      </c>
      <c r="I18" s="27" t="s">
        <v>28</v>
      </c>
      <c r="J18" s="27" t="s">
        <v>28</v>
      </c>
      <c r="K18" s="27" t="s">
        <v>28</v>
      </c>
      <c r="L18" s="27" t="s">
        <v>28</v>
      </c>
      <c r="M18" s="29">
        <f>M16/M17-1</f>
        <v>0.25907315019314447</v>
      </c>
      <c r="N18" s="27" t="s">
        <v>28</v>
      </c>
      <c r="O18" s="27" t="s">
        <v>28</v>
      </c>
      <c r="P18" s="27" t="s">
        <v>28</v>
      </c>
      <c r="Q18" s="54">
        <f t="shared" ref="Q18:R18" si="0">Q16/Q17-1</f>
        <v>-2.1754786745978527E-2</v>
      </c>
      <c r="R18" s="54">
        <f t="shared" si="0"/>
        <v>-1.254852562025488E-2</v>
      </c>
    </row>
    <row r="19" spans="1:18" s="23" customFormat="1" ht="15.6">
      <c r="A19" s="30"/>
      <c r="B19" s="31"/>
      <c r="C19" s="31"/>
      <c r="D19" s="32"/>
      <c r="E19" s="31"/>
      <c r="F19" s="33"/>
      <c r="G19" s="31"/>
      <c r="H19" s="31"/>
      <c r="I19" s="31"/>
      <c r="J19" s="31"/>
      <c r="K19" s="31"/>
      <c r="L19" s="31"/>
      <c r="M19" s="34"/>
      <c r="N19" s="35"/>
      <c r="O19" s="35"/>
      <c r="P19" s="32"/>
      <c r="Q19" s="2"/>
    </row>
    <row r="20" spans="1:18" s="13" customFormat="1" ht="64.8">
      <c r="A20" s="36"/>
      <c r="B20" s="37" t="str">
        <f>+A16</f>
        <v>2024.09 Редкие Офлайн клиенты с высокими чеками 600 ББ</v>
      </c>
      <c r="L20" s="38"/>
      <c r="M20" s="38"/>
    </row>
    <row r="21" spans="1:18" s="13" customFormat="1" ht="32.4" outlineLevel="1">
      <c r="A21" s="39" t="s">
        <v>29</v>
      </c>
      <c r="B21" s="40">
        <v>0.221</v>
      </c>
      <c r="L21" s="38"/>
      <c r="M21" s="38"/>
    </row>
    <row r="22" spans="1:18" s="13" customFormat="1" ht="16.2" outlineLevel="1">
      <c r="A22" s="39" t="s">
        <v>30</v>
      </c>
      <c r="B22" s="41">
        <f>J16/G16</f>
        <v>1.4188959252735807E-2</v>
      </c>
      <c r="L22" s="38"/>
      <c r="M22" s="38"/>
    </row>
    <row r="23" spans="1:18" s="13" customFormat="1" ht="32.4" outlineLevel="1">
      <c r="A23" s="39" t="s">
        <v>31</v>
      </c>
      <c r="B23" s="41">
        <f>B21-B22</f>
        <v>0.2068110407472642</v>
      </c>
      <c r="L23" s="38"/>
      <c r="M23" s="38"/>
    </row>
    <row r="24" spans="1:18" s="13" customFormat="1" ht="32.4">
      <c r="A24" s="42" t="s">
        <v>32</v>
      </c>
      <c r="B24" s="43">
        <f>O16</f>
        <v>2528240.6901399968</v>
      </c>
    </row>
    <row r="25" spans="1:18" s="13" customFormat="1" ht="16.2">
      <c r="A25" s="39" t="s">
        <v>33</v>
      </c>
      <c r="B25" s="44">
        <v>63353.4</v>
      </c>
      <c r="L25" s="38"/>
    </row>
    <row r="26" spans="1:18" s="13" customFormat="1" ht="32.4">
      <c r="A26" s="39" t="s">
        <v>34</v>
      </c>
      <c r="B26" s="45">
        <f>+I16</f>
        <v>191369.1</v>
      </c>
    </row>
    <row r="27" spans="1:18" s="13" customFormat="1" ht="16.2">
      <c r="A27" s="39" t="s">
        <v>35</v>
      </c>
      <c r="B27" s="45">
        <f>SUM(B26,B25)</f>
        <v>254722.5</v>
      </c>
    </row>
    <row r="28" spans="1:18" s="13" customFormat="1" ht="32.4">
      <c r="A28" s="39" t="s">
        <v>36</v>
      </c>
      <c r="B28" s="45">
        <f>B24*B23</f>
        <v>522868.08838743425</v>
      </c>
    </row>
    <row r="29" spans="1:18" s="13" customFormat="1" ht="32.4">
      <c r="A29" s="39" t="s">
        <v>37</v>
      </c>
      <c r="B29" s="45">
        <f>B28-B26</f>
        <v>331498.98838743428</v>
      </c>
    </row>
    <row r="30" spans="1:18" s="13" customFormat="1" ht="48.6">
      <c r="A30" s="46" t="s">
        <v>38</v>
      </c>
      <c r="B30" s="47">
        <f>B29-B25</f>
        <v>268145.58838743425</v>
      </c>
    </row>
    <row r="31" spans="1:18" s="13" customFormat="1" ht="16.2">
      <c r="A31" s="39" t="s">
        <v>39</v>
      </c>
      <c r="B31" s="48">
        <f>B30/B27</f>
        <v>1.052696908939863</v>
      </c>
    </row>
    <row r="32" spans="1:18" s="13" customFormat="1" ht="32.4">
      <c r="A32" s="39" t="s">
        <v>40</v>
      </c>
      <c r="B32" s="45">
        <f>+B24/B16</f>
        <v>231.01614493238276</v>
      </c>
    </row>
    <row r="33" spans="1:2" s="13" customFormat="1" ht="32.4">
      <c r="A33" s="39" t="s">
        <v>41</v>
      </c>
      <c r="B33" s="45">
        <f>+B27/B16</f>
        <v>23.275082236842106</v>
      </c>
    </row>
  </sheetData>
  <mergeCells count="4">
    <mergeCell ref="A2:B2"/>
    <mergeCell ref="C2:D2"/>
    <mergeCell ref="A3:B3"/>
    <mergeCell ref="C3:D3"/>
  </mergeCells>
  <conditionalFormatting sqref="F16:F17">
    <cfRule type="colorScale" priority="1">
      <colorScale>
        <cfvo type="min"/>
        <cfvo type="max"/>
        <color theme="0" tint="-0.14999847407452621"/>
        <color rgb="FF93FF93"/>
      </colorScale>
    </cfRule>
  </conditionalFormatting>
  <conditionalFormatting sqref="F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Резинкина</dc:creator>
  <cp:lastModifiedBy>Елена Евсевлеева</cp:lastModifiedBy>
  <dcterms:created xsi:type="dcterms:W3CDTF">2024-10-20T17:00:55Z</dcterms:created>
  <dcterms:modified xsi:type="dcterms:W3CDTF">2024-10-21T06:02:34Z</dcterms:modified>
</cp:coreProperties>
</file>